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2" windowWidth="20112" windowHeight="799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8" i="1" l="1"/>
  <c r="N8" i="1" s="1"/>
  <c r="L7" i="1"/>
  <c r="N7" i="1" s="1"/>
  <c r="L6" i="1"/>
  <c r="N6" i="1" s="1"/>
  <c r="N9" i="1" l="1"/>
  <c r="E22" i="1" l="1"/>
  <c r="D1" i="2" l="1"/>
  <c r="C1" i="2"/>
  <c r="C2" i="2" s="1"/>
  <c r="E2" i="2" s="1"/>
  <c r="F2" i="2" l="1"/>
  <c r="D3" i="2"/>
  <c r="D4" i="2" s="1"/>
  <c r="C3" i="2"/>
  <c r="D2" i="2" s="1"/>
  <c r="C7" i="2"/>
  <c r="C4" i="2"/>
  <c r="C5" i="2" s="1"/>
  <c r="M20" i="1" l="1"/>
  <c r="I12" i="1"/>
  <c r="I15" i="1"/>
  <c r="I18" i="1"/>
  <c r="G3" i="2"/>
  <c r="H3" i="2"/>
  <c r="O6" i="1"/>
  <c r="I6" i="1"/>
  <c r="D5" i="2"/>
  <c r="C6" i="2"/>
  <c r="E18" i="1"/>
  <c r="L16" i="1" l="1"/>
  <c r="N16" i="1" s="1"/>
  <c r="L17" i="1"/>
  <c r="N17" i="1" s="1"/>
  <c r="L18" i="1"/>
  <c r="N18" i="1" s="1"/>
  <c r="L11" i="1"/>
  <c r="N11" i="1" s="1"/>
  <c r="L10" i="1"/>
  <c r="N10" i="1" s="1"/>
  <c r="L12" i="1"/>
  <c r="N12" i="1" s="1"/>
  <c r="L15" i="1"/>
  <c r="N15" i="1" s="1"/>
  <c r="L13" i="1"/>
  <c r="N13" i="1" s="1"/>
  <c r="L14" i="1"/>
  <c r="N14" i="1" s="1"/>
  <c r="O13" i="1" l="1"/>
  <c r="O16" i="1"/>
  <c r="O10" i="1"/>
  <c r="L22" i="1" l="1"/>
</calcChain>
</file>

<file path=xl/sharedStrings.xml><?xml version="1.0" encoding="utf-8"?>
<sst xmlns="http://schemas.openxmlformats.org/spreadsheetml/2006/main" count="43" uniqueCount="32">
  <si>
    <t>A) Les chiffres nécessaires au calcul des prestations en espèces "maternité</t>
  </si>
  <si>
    <t xml:space="preserve">    1) Revenu moyen de référence</t>
  </si>
  <si>
    <t>PASS 2015</t>
  </si>
  <si>
    <t>Mensuel</t>
  </si>
  <si>
    <t>Annuel</t>
  </si>
  <si>
    <t>%</t>
  </si>
  <si>
    <t xml:space="preserve">             Cliquez sur ce bouton</t>
  </si>
  <si>
    <t xml:space="preserve">  1) Saisir ici la date de début d'activité</t>
  </si>
  <si>
    <t>oui</t>
  </si>
  <si>
    <t>non</t>
  </si>
  <si>
    <t>Annualisé</t>
  </si>
  <si>
    <t>Chiffre d'affaires</t>
  </si>
  <si>
    <t>Réalisé</t>
  </si>
  <si>
    <t>NC</t>
  </si>
  <si>
    <t>Revenu</t>
  </si>
  <si>
    <t>Catégories</t>
  </si>
  <si>
    <t>Ventes</t>
  </si>
  <si>
    <t>Prestations</t>
  </si>
  <si>
    <t>Libéral</t>
  </si>
  <si>
    <t>Années et options</t>
  </si>
  <si>
    <t>CA annualisé</t>
  </si>
  <si>
    <t>B) Date de début d'activité et déclaration de chiffre d'affaires</t>
  </si>
  <si>
    <t xml:space="preserve">  2) Déclaration des chiffres d'affaires</t>
  </si>
  <si>
    <t>C) Calcul du revenu annuel moyen de référence de la période</t>
  </si>
  <si>
    <t>D) Droits Prestations en espèces "Maternité"</t>
  </si>
  <si>
    <t>Total</t>
  </si>
  <si>
    <t>Ventilé</t>
  </si>
  <si>
    <t>dont</t>
  </si>
  <si>
    <t xml:space="preserve">PASS 2014 </t>
  </si>
  <si>
    <t>PASS 2016</t>
  </si>
  <si>
    <t>Revenu de référence en</t>
  </si>
  <si>
    <t xml:space="preserve">   2) Plafond Annuel de Sécurité sociale (PASS) - Année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</si>
</sst>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[$-40C]d\ 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BA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6" fontId="3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1" borderId="12" xfId="0" applyNumberFormat="1" applyFont="1" applyFill="1" applyBorder="1" applyAlignment="1">
      <alignment horizontal="center" vertical="center"/>
    </xf>
    <xf numFmtId="165" fontId="3" fillId="1" borderId="12" xfId="0" applyNumberFormat="1" applyFont="1" applyFill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3" fillId="2" borderId="12" xfId="0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B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47625</xdr:rowOff>
    </xdr:from>
    <xdr:to>
      <xdr:col>3</xdr:col>
      <xdr:colOff>125491</xdr:colOff>
      <xdr:row>5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2297191" cy="800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285751</xdr:colOff>
      <xdr:row>11</xdr:row>
      <xdr:rowOff>66675</xdr:rowOff>
    </xdr:to>
    <xdr:sp macro="" textlink="">
      <xdr:nvSpPr>
        <xdr:cNvPr id="4" name="Rectangle 3"/>
        <xdr:cNvSpPr/>
      </xdr:nvSpPr>
      <xdr:spPr>
        <a:xfrm>
          <a:off x="0" y="1343025"/>
          <a:ext cx="1047751" cy="57150"/>
        </a:xfrm>
        <a:prstGeom prst="rect">
          <a:avLst/>
        </a:prstGeom>
        <a:solidFill>
          <a:srgbClr val="00BA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1</xdr:col>
      <xdr:colOff>304801</xdr:colOff>
      <xdr:row>24</xdr:row>
      <xdr:rowOff>66675</xdr:rowOff>
    </xdr:to>
    <xdr:sp macro="" textlink="">
      <xdr:nvSpPr>
        <xdr:cNvPr id="6" name="Rectangle 5"/>
        <xdr:cNvSpPr/>
      </xdr:nvSpPr>
      <xdr:spPr>
        <a:xfrm>
          <a:off x="19050" y="3619500"/>
          <a:ext cx="1047751" cy="57150"/>
        </a:xfrm>
        <a:prstGeom prst="rect">
          <a:avLst/>
        </a:prstGeom>
        <a:solidFill>
          <a:srgbClr val="00BA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9525</xdr:colOff>
      <xdr:row>25</xdr:row>
      <xdr:rowOff>28574</xdr:rowOff>
    </xdr:from>
    <xdr:to>
      <xdr:col>3</xdr:col>
      <xdr:colOff>400050</xdr:colOff>
      <xdr:row>25</xdr:row>
      <xdr:rowOff>171450</xdr:rowOff>
    </xdr:to>
    <xdr:sp macro="" textlink="">
      <xdr:nvSpPr>
        <xdr:cNvPr id="2" name="Flèche droite 1"/>
        <xdr:cNvSpPr/>
      </xdr:nvSpPr>
      <xdr:spPr>
        <a:xfrm>
          <a:off x="2171700" y="3733799"/>
          <a:ext cx="390525" cy="142876"/>
        </a:xfrm>
        <a:prstGeom prst="rightArrow">
          <a:avLst/>
        </a:prstGeom>
        <a:solidFill>
          <a:srgbClr val="00BAFF"/>
        </a:solidFill>
        <a:ln>
          <a:solidFill>
            <a:srgbClr val="00BA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7</xdr:col>
      <xdr:colOff>40005</xdr:colOff>
      <xdr:row>24</xdr:row>
      <xdr:rowOff>24765</xdr:rowOff>
    </xdr:from>
    <xdr:to>
      <xdr:col>8</xdr:col>
      <xdr:colOff>440055</xdr:colOff>
      <xdr:row>24</xdr:row>
      <xdr:rowOff>81915</xdr:rowOff>
    </xdr:to>
    <xdr:sp macro="" textlink="">
      <xdr:nvSpPr>
        <xdr:cNvPr id="9" name="Rectangle 8"/>
        <xdr:cNvSpPr/>
      </xdr:nvSpPr>
      <xdr:spPr>
        <a:xfrm>
          <a:off x="4886325" y="4124325"/>
          <a:ext cx="1047750" cy="57150"/>
        </a:xfrm>
        <a:prstGeom prst="rect">
          <a:avLst/>
        </a:prstGeom>
        <a:solidFill>
          <a:srgbClr val="00BA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7</xdr:col>
      <xdr:colOff>30480</xdr:colOff>
      <xdr:row>20</xdr:row>
      <xdr:rowOff>17145</xdr:rowOff>
    </xdr:from>
    <xdr:to>
      <xdr:col>8</xdr:col>
      <xdr:colOff>472441</xdr:colOff>
      <xdr:row>20</xdr:row>
      <xdr:rowOff>74295</xdr:rowOff>
    </xdr:to>
    <xdr:sp macro="" textlink="">
      <xdr:nvSpPr>
        <xdr:cNvPr id="12" name="Rectangle 11"/>
        <xdr:cNvSpPr/>
      </xdr:nvSpPr>
      <xdr:spPr>
        <a:xfrm>
          <a:off x="4876800" y="3514725"/>
          <a:ext cx="1089661" cy="57150"/>
        </a:xfrm>
        <a:prstGeom prst="rect">
          <a:avLst/>
        </a:prstGeom>
        <a:solidFill>
          <a:srgbClr val="00BA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10</xdr:col>
      <xdr:colOff>577215</xdr:colOff>
      <xdr:row>25</xdr:row>
      <xdr:rowOff>15240</xdr:rowOff>
    </xdr:from>
    <xdr:to>
      <xdr:col>12</xdr:col>
      <xdr:colOff>234314</xdr:colOff>
      <xdr:row>26</xdr:row>
      <xdr:rowOff>28954</xdr:rowOff>
    </xdr:to>
    <xdr:sp macro="[0]!resultat_1" textlink="">
      <xdr:nvSpPr>
        <xdr:cNvPr id="14" name="Plaque 13" title="Résultat"/>
        <xdr:cNvSpPr/>
      </xdr:nvSpPr>
      <xdr:spPr>
        <a:xfrm>
          <a:off x="7258050" y="4343400"/>
          <a:ext cx="1028699" cy="204214"/>
        </a:xfrm>
        <a:prstGeom prst="bevel">
          <a:avLst/>
        </a:prstGeom>
        <a:solidFill>
          <a:srgbClr val="00BAFF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>
              <a:solidFill>
                <a:sysClr val="windowText" lastClr="000000"/>
              </a:solidFill>
            </a:rPr>
            <a:t>Résultat</a:t>
          </a:r>
        </a:p>
      </xdr:txBody>
    </xdr:sp>
    <xdr:clientData/>
  </xdr:twoCellAnchor>
  <xdr:twoCellAnchor>
    <xdr:from>
      <xdr:col>3</xdr:col>
      <xdr:colOff>375285</xdr:colOff>
      <xdr:row>1</xdr:row>
      <xdr:rowOff>95251</xdr:rowOff>
    </xdr:from>
    <xdr:to>
      <xdr:col>5</xdr:col>
      <xdr:colOff>914400</xdr:colOff>
      <xdr:row>5</xdr:row>
      <xdr:rowOff>160020</xdr:rowOff>
    </xdr:to>
    <xdr:sp macro="" textlink="">
      <xdr:nvSpPr>
        <xdr:cNvPr id="5" name="ZoneTexte 4"/>
        <xdr:cNvSpPr txBox="1"/>
      </xdr:nvSpPr>
      <xdr:spPr>
        <a:xfrm>
          <a:off x="2737485" y="179071"/>
          <a:ext cx="1880235" cy="712469"/>
        </a:xfrm>
        <a:prstGeom prst="rect">
          <a:avLst/>
        </a:prstGeom>
        <a:solidFill>
          <a:schemeClr val="lt1"/>
        </a:solidFill>
        <a:ln w="22225" cmpd="sng">
          <a:solidFill>
            <a:srgbClr val="00B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rgbClr val="00BAFF"/>
              </a:solidFill>
            </a:rPr>
            <a:t>Simulateur Prestations Maternité</a:t>
          </a:r>
        </a:p>
      </xdr:txBody>
    </xdr:sp>
    <xdr:clientData/>
  </xdr:twoCellAnchor>
  <xdr:twoCellAnchor>
    <xdr:from>
      <xdr:col>8</xdr:col>
      <xdr:colOff>238124</xdr:colOff>
      <xdr:row>6</xdr:row>
      <xdr:rowOff>180975</xdr:rowOff>
    </xdr:from>
    <xdr:to>
      <xdr:col>8</xdr:col>
      <xdr:colOff>428625</xdr:colOff>
      <xdr:row>7</xdr:row>
      <xdr:rowOff>152402</xdr:rowOff>
    </xdr:to>
    <xdr:sp macro="" textlink="">
      <xdr:nvSpPr>
        <xdr:cNvPr id="10" name="Flèche droite 9"/>
        <xdr:cNvSpPr/>
      </xdr:nvSpPr>
      <xdr:spPr>
        <a:xfrm rot="5400000">
          <a:off x="6053136" y="1166813"/>
          <a:ext cx="161927" cy="190501"/>
        </a:xfrm>
        <a:prstGeom prst="rightArrow">
          <a:avLst/>
        </a:prstGeom>
        <a:solidFill>
          <a:srgbClr val="00BAFF"/>
        </a:solidFill>
        <a:ln>
          <a:solidFill>
            <a:srgbClr val="00BA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171450</xdr:colOff>
      <xdr:row>21</xdr:row>
      <xdr:rowOff>28575</xdr:rowOff>
    </xdr:from>
    <xdr:to>
      <xdr:col>10</xdr:col>
      <xdr:colOff>561975</xdr:colOff>
      <xdr:row>21</xdr:row>
      <xdr:rowOff>171451</xdr:rowOff>
    </xdr:to>
    <xdr:sp macro="" textlink="">
      <xdr:nvSpPr>
        <xdr:cNvPr id="13" name="Flèche droite 12"/>
        <xdr:cNvSpPr/>
      </xdr:nvSpPr>
      <xdr:spPr>
        <a:xfrm>
          <a:off x="7324725" y="3895725"/>
          <a:ext cx="390525" cy="142876"/>
        </a:xfrm>
        <a:prstGeom prst="rightArrow">
          <a:avLst/>
        </a:prstGeom>
        <a:solidFill>
          <a:srgbClr val="00BAFF"/>
        </a:solidFill>
        <a:ln>
          <a:solidFill>
            <a:srgbClr val="00BA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266700</xdr:colOff>
      <xdr:row>25</xdr:row>
      <xdr:rowOff>28575</xdr:rowOff>
    </xdr:from>
    <xdr:to>
      <xdr:col>9</xdr:col>
      <xdr:colOff>657225</xdr:colOff>
      <xdr:row>25</xdr:row>
      <xdr:rowOff>171451</xdr:rowOff>
    </xdr:to>
    <xdr:sp macro="" textlink="">
      <xdr:nvSpPr>
        <xdr:cNvPr id="16" name="Flèche droite 15"/>
        <xdr:cNvSpPr/>
      </xdr:nvSpPr>
      <xdr:spPr>
        <a:xfrm>
          <a:off x="6753225" y="4371975"/>
          <a:ext cx="390525" cy="142876"/>
        </a:xfrm>
        <a:prstGeom prst="rightArrow">
          <a:avLst/>
        </a:prstGeom>
        <a:solidFill>
          <a:srgbClr val="00BAFF"/>
        </a:solidFill>
        <a:ln>
          <a:solidFill>
            <a:srgbClr val="00BA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4"/>
  <sheetViews>
    <sheetView showGridLines="0" tabSelected="1" workbookViewId="0">
      <selection activeCell="E26" sqref="E26:F26"/>
    </sheetView>
  </sheetViews>
  <sheetFormatPr baseColWidth="10" defaultRowHeight="14.4" x14ac:dyDescent="0.3"/>
  <cols>
    <col min="1" max="1" width="13.33203125" customWidth="1"/>
    <col min="3" max="3" width="9.5546875" customWidth="1"/>
    <col min="4" max="4" width="7.5546875" customWidth="1"/>
    <col min="5" max="5" width="12" bestFit="1" customWidth="1"/>
    <col min="6" max="6" width="14.109375" customWidth="1"/>
    <col min="7" max="7" width="2.5546875" customWidth="1"/>
    <col min="8" max="8" width="9.44140625" customWidth="1"/>
    <col min="9" max="9" width="10.33203125" customWidth="1"/>
    <col min="10" max="10" width="10" bestFit="1" customWidth="1"/>
    <col min="11" max="12" width="10.33203125" customWidth="1"/>
    <col min="13" max="13" width="4" customWidth="1"/>
    <col min="14" max="16" width="10.33203125" customWidth="1"/>
    <col min="17" max="17" width="4" customWidth="1"/>
    <col min="18" max="18" width="10.33203125" customWidth="1"/>
  </cols>
  <sheetData>
    <row r="1" spans="1:18" ht="6.75" customHeight="1" x14ac:dyDescent="0.3"/>
    <row r="2" spans="1:18" x14ac:dyDescent="0.3">
      <c r="H2" s="2" t="s">
        <v>22</v>
      </c>
    </row>
    <row r="3" spans="1:18" ht="8.25" customHeight="1" x14ac:dyDescent="0.3"/>
    <row r="4" spans="1:18" x14ac:dyDescent="0.3">
      <c r="H4" s="73" t="s">
        <v>19</v>
      </c>
      <c r="I4" s="74"/>
      <c r="J4" s="63" t="s">
        <v>11</v>
      </c>
      <c r="K4" s="82"/>
      <c r="L4" s="64"/>
      <c r="M4" s="77" t="s">
        <v>5</v>
      </c>
      <c r="N4" s="63" t="s">
        <v>14</v>
      </c>
      <c r="O4" s="64"/>
    </row>
    <row r="5" spans="1:18" x14ac:dyDescent="0.3">
      <c r="H5" s="75"/>
      <c r="I5" s="76"/>
      <c r="J5" s="21" t="s">
        <v>15</v>
      </c>
      <c r="K5" s="21" t="s">
        <v>12</v>
      </c>
      <c r="L5" s="21" t="s">
        <v>10</v>
      </c>
      <c r="M5" s="77"/>
      <c r="N5" s="20" t="s">
        <v>26</v>
      </c>
      <c r="O5" s="35" t="s">
        <v>25</v>
      </c>
    </row>
    <row r="6" spans="1:18" x14ac:dyDescent="0.3">
      <c r="H6" s="78">
        <v>2017</v>
      </c>
      <c r="I6" s="70" t="str">
        <f>IF(Feuil2!D4&lt;2016,"CA annualisé","CA déclaré")</f>
        <v>CA annualisé</v>
      </c>
      <c r="J6" s="21" t="s">
        <v>16</v>
      </c>
      <c r="K6" s="33"/>
      <c r="L6" s="50" t="str">
        <f>IF(I9="oui",(K6*365)/Feuil2!C6,"")</f>
        <v/>
      </c>
      <c r="M6" s="8">
        <v>71</v>
      </c>
      <c r="N6" s="51" t="str">
        <f>IF(L6="","",L6-((L6*M6)/100))</f>
        <v/>
      </c>
      <c r="O6" s="65" t="str">
        <f>IF(Feuil2!D4=1900,"",SUM(N6:N9))</f>
        <v/>
      </c>
    </row>
    <row r="7" spans="1:18" x14ac:dyDescent="0.3">
      <c r="H7" s="79"/>
      <c r="I7" s="71"/>
      <c r="J7" s="21" t="s">
        <v>17</v>
      </c>
      <c r="K7" s="33"/>
      <c r="L7" s="50" t="str">
        <f>IF(I9="oui",(K7*365)/Feuil2!C6,"")</f>
        <v/>
      </c>
      <c r="M7" s="8">
        <v>50</v>
      </c>
      <c r="N7" s="50" t="str">
        <f>IF(L7="","",L7-((L7*M7)/100))</f>
        <v/>
      </c>
      <c r="O7" s="66"/>
    </row>
    <row r="8" spans="1:18" x14ac:dyDescent="0.3">
      <c r="H8" s="79"/>
      <c r="I8" s="72"/>
      <c r="J8" s="21" t="s">
        <v>18</v>
      </c>
      <c r="K8" s="33"/>
      <c r="L8" s="50" t="str">
        <f>IF(I9="oui",(K8*365)/Feuil2!C6,"")</f>
        <v/>
      </c>
      <c r="M8" s="8">
        <v>34</v>
      </c>
      <c r="N8" s="50" t="str">
        <f>IF(L8="","",L8-((L8*M8)/100))</f>
        <v/>
      </c>
      <c r="O8" s="66"/>
    </row>
    <row r="9" spans="1:18" ht="15" thickBot="1" x14ac:dyDescent="0.35">
      <c r="H9" s="80"/>
      <c r="I9" s="36"/>
      <c r="J9" s="37"/>
      <c r="K9" s="37"/>
      <c r="L9" s="38"/>
      <c r="M9" s="36" t="s">
        <v>13</v>
      </c>
      <c r="N9" s="52" t="str">
        <f>IF(I9="non",E22,"")</f>
        <v/>
      </c>
      <c r="O9" s="67"/>
    </row>
    <row r="10" spans="1:18" ht="15" customHeight="1" x14ac:dyDescent="0.3">
      <c r="H10" s="81">
        <v>2016</v>
      </c>
      <c r="I10" s="88" t="s">
        <v>20</v>
      </c>
      <c r="J10" s="40" t="s">
        <v>16</v>
      </c>
      <c r="K10" s="41"/>
      <c r="L10" s="53" t="str">
        <f>IF(I12="oui",(K10*365)/Feuil2!C6,"")</f>
        <v/>
      </c>
      <c r="M10" s="54">
        <v>71</v>
      </c>
      <c r="N10" s="50" t="str">
        <f>IF(Feuil2!D4=1900,"",IF(AND(L10="",I12="non"),K10-((K10*M10)/100),L10-((L10*M10)/100)))</f>
        <v/>
      </c>
      <c r="O10" s="68" t="str">
        <f>IF(OR(Feuil2!D4&gt;=2017,E26=""),"",SUM(N10:N12))</f>
        <v/>
      </c>
    </row>
    <row r="11" spans="1:18" x14ac:dyDescent="0.3">
      <c r="A11" s="1" t="s">
        <v>0</v>
      </c>
      <c r="B11" s="2"/>
      <c r="C11" s="2"/>
      <c r="D11" s="2"/>
      <c r="E11" s="2"/>
      <c r="F11" s="2"/>
      <c r="G11" s="2"/>
      <c r="H11" s="79"/>
      <c r="I11" s="89"/>
      <c r="J11" s="34" t="s">
        <v>17</v>
      </c>
      <c r="K11" s="33"/>
      <c r="L11" s="50" t="str">
        <f>IF(I12="oui",(K11*365)/Feuil2!C6,"")</f>
        <v/>
      </c>
      <c r="M11" s="8">
        <v>50</v>
      </c>
      <c r="N11" s="50" t="str">
        <f>IF(Feuil2!D4=1900,"",IF(AND(L11="",I12="non"),K11-((K11*M11)/100),L11-((L11*M11)/100)))</f>
        <v/>
      </c>
      <c r="O11" s="66"/>
      <c r="P11" s="2"/>
      <c r="Q11" s="2"/>
      <c r="R11" s="2"/>
    </row>
    <row r="12" spans="1:18" ht="15" customHeight="1" thickBot="1" x14ac:dyDescent="0.35">
      <c r="A12" s="1"/>
      <c r="B12" s="2"/>
      <c r="C12" s="2"/>
      <c r="D12" s="2"/>
      <c r="E12" s="2"/>
      <c r="F12" s="2"/>
      <c r="G12" s="2"/>
      <c r="H12" s="80"/>
      <c r="I12" s="48" t="str">
        <f>IF(Feuil2!D4=2016,"oui","non")</f>
        <v>non</v>
      </c>
      <c r="J12" s="42" t="s">
        <v>18</v>
      </c>
      <c r="K12" s="39"/>
      <c r="L12" s="52" t="str">
        <f>IF(I12="oui",(K12*365)/Feuil2!C6,"")</f>
        <v/>
      </c>
      <c r="M12" s="48">
        <v>34</v>
      </c>
      <c r="N12" s="55" t="str">
        <f>IF(Feuil2!D4=1900,"",IF(AND(L12="",I12="non"),K12-((K12*M12)/100),L12-((L12*M12)/100)))</f>
        <v/>
      </c>
      <c r="O12" s="67"/>
      <c r="P12" s="2"/>
      <c r="Q12" s="2"/>
      <c r="R12" s="2"/>
    </row>
    <row r="13" spans="1:18" x14ac:dyDescent="0.3">
      <c r="A13" s="2" t="s">
        <v>1</v>
      </c>
      <c r="B13" s="2"/>
      <c r="C13" s="2"/>
      <c r="D13" s="2"/>
      <c r="E13" s="2"/>
      <c r="F13" s="2"/>
      <c r="G13" s="2"/>
      <c r="H13" s="94">
        <v>2015</v>
      </c>
      <c r="I13" s="90" t="s">
        <v>20</v>
      </c>
      <c r="J13" s="44" t="s">
        <v>16</v>
      </c>
      <c r="K13" s="45"/>
      <c r="L13" s="56" t="str">
        <f>IF(I15="oui",(K13*365)/Feuil2!C6,"")</f>
        <v/>
      </c>
      <c r="M13" s="54">
        <v>71</v>
      </c>
      <c r="N13" s="53" t="str">
        <f>IF(Feuil2!D4=1900,"",IF(AND(L13="",I15="non"),K13-((K13*M13)/100),L13-((L13*M13)/100)))</f>
        <v/>
      </c>
      <c r="O13" s="68" t="str">
        <f>IF(OR(Feuil2!D4&gt;=2016,E26=""),"",SUM(N13:N15))</f>
        <v/>
      </c>
      <c r="P13" s="29"/>
      <c r="Q13" s="29"/>
      <c r="R13" s="29"/>
    </row>
    <row r="14" spans="1:18" x14ac:dyDescent="0.3">
      <c r="A14" s="2"/>
      <c r="B14" s="8" t="s">
        <v>28</v>
      </c>
      <c r="C14" s="13">
        <v>37548</v>
      </c>
      <c r="D14" s="2"/>
      <c r="E14" s="2"/>
      <c r="F14" s="2"/>
      <c r="G14" s="2"/>
      <c r="H14" s="86"/>
      <c r="I14" s="91"/>
      <c r="J14" s="35" t="s">
        <v>17</v>
      </c>
      <c r="K14" s="30"/>
      <c r="L14" s="50" t="str">
        <f>IF(I15="oui",(K14*365)/Feuil2!C6,"")</f>
        <v/>
      </c>
      <c r="M14" s="8">
        <v>50</v>
      </c>
      <c r="N14" s="50" t="str">
        <f>IF(Feuil2!D4=1900,"",IF(AND(L14="",I15="non"),K14-((K14*M14)/100),L14-((L14*M14)/100)))</f>
        <v/>
      </c>
      <c r="O14" s="66"/>
      <c r="P14" s="26"/>
      <c r="Q14" s="26"/>
      <c r="R14" s="26"/>
    </row>
    <row r="15" spans="1:18" ht="15" thickBot="1" x14ac:dyDescent="0.35">
      <c r="A15" s="2"/>
      <c r="B15" s="8" t="s">
        <v>2</v>
      </c>
      <c r="C15" s="13">
        <v>38040</v>
      </c>
      <c r="D15" s="2"/>
      <c r="E15" s="2"/>
      <c r="F15" s="2"/>
      <c r="G15" s="2"/>
      <c r="H15" s="95"/>
      <c r="I15" s="49" t="str">
        <f>IF(Feuil2!D4=2015,"oui","non")</f>
        <v>non</v>
      </c>
      <c r="J15" s="46" t="s">
        <v>18</v>
      </c>
      <c r="K15" s="46"/>
      <c r="L15" s="52" t="str">
        <f>IF(I15="oui",(K15*365)/Feuil2!C6,"")</f>
        <v/>
      </c>
      <c r="M15" s="57">
        <v>34</v>
      </c>
      <c r="N15" s="52" t="str">
        <f>IF(Feuil2!D4=1900,"",IF(AND(L15="",I15="non"),K15-((K15*M15)/100),L15-((L15*M15)/100)))</f>
        <v/>
      </c>
      <c r="O15" s="67"/>
      <c r="P15" s="27"/>
      <c r="Q15" s="28"/>
      <c r="R15" s="25"/>
    </row>
    <row r="16" spans="1:18" x14ac:dyDescent="0.3">
      <c r="A16" s="2"/>
      <c r="B16" s="8" t="s">
        <v>29</v>
      </c>
      <c r="C16" s="13">
        <v>38616</v>
      </c>
      <c r="D16" s="2"/>
      <c r="E16" s="2"/>
      <c r="F16" s="2"/>
      <c r="G16" s="2"/>
      <c r="H16" s="86">
        <v>2014</v>
      </c>
      <c r="I16" s="92" t="s">
        <v>20</v>
      </c>
      <c r="J16" s="43" t="s">
        <v>16</v>
      </c>
      <c r="K16" s="43"/>
      <c r="L16" s="56" t="str">
        <f>IF(I18="oui",(K16*365)/Feuil2!C6,"")</f>
        <v/>
      </c>
      <c r="M16" s="58">
        <v>71</v>
      </c>
      <c r="N16" s="56" t="str">
        <f>IF(Feuil2!D4=1900,"",IF(AND(L16="",I18="non"),K16-((K16*M16)/100),L16-((L16*M16)/100)))</f>
        <v/>
      </c>
      <c r="O16" s="66" t="str">
        <f>IF(OR(Feuil2!D4&gt;=2015,E26=""),"",SUM(N16:N18))</f>
        <v/>
      </c>
      <c r="P16" s="27"/>
      <c r="Q16" s="28"/>
      <c r="R16" s="25"/>
    </row>
    <row r="17" spans="1:18" x14ac:dyDescent="0.3">
      <c r="A17" s="2"/>
      <c r="B17" s="2"/>
      <c r="C17" s="2"/>
      <c r="D17" s="2"/>
      <c r="E17" s="2"/>
      <c r="F17" s="2"/>
      <c r="G17" s="2"/>
      <c r="H17" s="86"/>
      <c r="I17" s="93"/>
      <c r="J17" s="31" t="s">
        <v>17</v>
      </c>
      <c r="K17" s="31"/>
      <c r="L17" s="50" t="str">
        <f>IF(I18="oui",(K17*365)/Feuil2!C6,"")</f>
        <v/>
      </c>
      <c r="M17" s="59">
        <v>50</v>
      </c>
      <c r="N17" s="50" t="str">
        <f>IF(Feuil2!D4=1900,"",IF(AND(L17="",I18="non"),K17-((K17*M17)/100),L17-((L17*M17)/100)))</f>
        <v/>
      </c>
      <c r="O17" s="66"/>
      <c r="P17" s="27"/>
      <c r="Q17" s="28"/>
      <c r="R17" s="25"/>
    </row>
    <row r="18" spans="1:18" x14ac:dyDescent="0.3">
      <c r="A18" s="5"/>
      <c r="B18" s="9" t="s">
        <v>30</v>
      </c>
      <c r="C18" s="10"/>
      <c r="D18" s="11">
        <v>2017</v>
      </c>
      <c r="E18" s="12">
        <f>((SUM(C14:C16)/3)*10)/100</f>
        <v>3806.8</v>
      </c>
      <c r="F18" s="2"/>
      <c r="G18" s="2"/>
      <c r="H18" s="87"/>
      <c r="I18" s="8" t="str">
        <f>IF(Feuil2!D4=2014,"oui","non")</f>
        <v>non</v>
      </c>
      <c r="J18" s="21" t="s">
        <v>18</v>
      </c>
      <c r="K18" s="33"/>
      <c r="L18" s="50" t="str">
        <f>IF(I18="oui",(K18*365)/Feuil2!C6,"")</f>
        <v/>
      </c>
      <c r="M18" s="60">
        <v>34</v>
      </c>
      <c r="N18" s="50" t="str">
        <f>IF(Feuil2!D4=1900,"",IF(AND(L18="",I18="non"),K18-((K18*M18)/100),L18-((L18*M18)/100)))</f>
        <v/>
      </c>
      <c r="O18" s="69"/>
      <c r="P18" s="2"/>
      <c r="Q18" s="2"/>
      <c r="R18" s="2"/>
    </row>
    <row r="19" spans="1:18" ht="14.2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">
      <c r="A20" s="2" t="s">
        <v>31</v>
      </c>
      <c r="B20" s="2"/>
      <c r="C20" s="2"/>
      <c r="D20" s="2"/>
      <c r="E20" s="2"/>
      <c r="F20" s="2"/>
      <c r="G20" s="2"/>
      <c r="H20" s="1" t="s">
        <v>23</v>
      </c>
      <c r="I20" s="2"/>
      <c r="J20" s="2"/>
      <c r="K20" s="2"/>
      <c r="L20" s="2"/>
      <c r="M20" s="96" t="str">
        <f>IF(Feuil2!D4=1900,"",IF(Feuil2!D4&lt;=2014,"2014 à 2016",IF(Feuil2!D4=2014,"2015 à 2016",IF(Feuil2!D4=2016,"2016",IF(Feuil2!D4=2017,"2017","")))))</f>
        <v/>
      </c>
      <c r="N20" s="97"/>
      <c r="O20" s="98"/>
      <c r="P20" s="2"/>
      <c r="Q20" s="2"/>
      <c r="R20" s="2"/>
    </row>
    <row r="21" spans="1:18" x14ac:dyDescent="0.3">
      <c r="A21" s="2"/>
      <c r="B21" s="15" t="s">
        <v>3</v>
      </c>
      <c r="C21" s="14">
        <v>3269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3">
      <c r="A22" s="2"/>
      <c r="B22" s="15" t="s">
        <v>4</v>
      </c>
      <c r="C22" s="14">
        <v>39228</v>
      </c>
      <c r="D22" s="22">
        <v>0.1</v>
      </c>
      <c r="E22" s="12">
        <f>(C22*10)/100</f>
        <v>3922.8</v>
      </c>
      <c r="F22" s="2"/>
      <c r="G22" s="2"/>
      <c r="H22" s="2"/>
      <c r="I22" s="2"/>
      <c r="J22" s="2"/>
      <c r="K22" s="2"/>
      <c r="L22" s="83">
        <f>IF(Feuil2!D4=1900,0,IF(Feuil2!D4&lt;=2014,(O16+O13+O10)/3,IF(Feuil2!D4=2015,(O13+O10)/2,IF(Feuil2!D4=2016,O10,IF(Feuil2!D4=2017,O6,0)))))</f>
        <v>0</v>
      </c>
      <c r="M22" s="83"/>
      <c r="N22" s="2"/>
      <c r="O22" s="2"/>
      <c r="P22" s="2"/>
      <c r="Q22" s="2"/>
      <c r="R22" s="2"/>
    </row>
    <row r="23" spans="1:18" ht="4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3">
      <c r="A24" s="1" t="s">
        <v>21</v>
      </c>
      <c r="B24" s="2"/>
      <c r="C24" s="2"/>
      <c r="D24" s="2"/>
      <c r="E24" s="2"/>
      <c r="F24" s="2"/>
      <c r="G24" s="2"/>
      <c r="H24" s="1" t="s">
        <v>24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6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3">
      <c r="A26" s="2" t="s">
        <v>7</v>
      </c>
      <c r="B26" s="2"/>
      <c r="C26" s="2"/>
      <c r="D26" s="16"/>
      <c r="E26" s="84"/>
      <c r="F26" s="85"/>
      <c r="G26" s="2"/>
      <c r="H26" s="17" t="s">
        <v>6</v>
      </c>
      <c r="I26" s="7"/>
      <c r="J26" s="7"/>
      <c r="K26" s="2"/>
      <c r="L26" s="18"/>
      <c r="M26" s="2"/>
      <c r="N26" s="2"/>
      <c r="O26" s="2"/>
      <c r="P26" s="2"/>
      <c r="Q26" s="2"/>
      <c r="R26" s="2"/>
    </row>
    <row r="27" spans="1:18" ht="15" customHeight="1" x14ac:dyDescent="0.3">
      <c r="A27" s="47"/>
      <c r="B27" s="47"/>
      <c r="C27" s="47"/>
      <c r="D27" s="4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customHeight="1" x14ac:dyDescent="0.3">
      <c r="A28" s="47"/>
      <c r="B28" s="47"/>
      <c r="C28" s="47"/>
      <c r="D28" s="47"/>
      <c r="E28" s="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3">
      <c r="A29" s="47"/>
      <c r="B29" s="47"/>
      <c r="C29" s="47"/>
      <c r="D29" s="47"/>
      <c r="E29" s="24"/>
      <c r="F29" s="24"/>
      <c r="G29" s="2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</row>
    <row r="30" spans="1:18" ht="15" customHeight="1" x14ac:dyDescent="0.3">
      <c r="A30" s="32"/>
      <c r="B30" s="32"/>
      <c r="C30" s="32"/>
      <c r="D30" s="32"/>
      <c r="E30" s="25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3">
      <c r="A31" s="32"/>
      <c r="B31" s="32"/>
      <c r="C31" s="32"/>
      <c r="D31" s="3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sheetProtection selectLockedCells="1"/>
  <mergeCells count="19">
    <mergeCell ref="L22:M22"/>
    <mergeCell ref="E26:F26"/>
    <mergeCell ref="H16:H18"/>
    <mergeCell ref="I10:I11"/>
    <mergeCell ref="I13:I14"/>
    <mergeCell ref="I16:I17"/>
    <mergeCell ref="H13:H15"/>
    <mergeCell ref="M20:O20"/>
    <mergeCell ref="I6:I8"/>
    <mergeCell ref="H4:I5"/>
    <mergeCell ref="M4:M5"/>
    <mergeCell ref="H6:H9"/>
    <mergeCell ref="H10:H12"/>
    <mergeCell ref="J4:L4"/>
    <mergeCell ref="N4:O4"/>
    <mergeCell ref="O6:O9"/>
    <mergeCell ref="O10:O12"/>
    <mergeCell ref="O13:O15"/>
    <mergeCell ref="O16:O18"/>
  </mergeCells>
  <pageMargins left="0" right="0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Veuillez préciser si le chiffre d'affaire réalisé en 2016, et depuis votre début d'activité, a fait l'objet d'une déclaration et du paiment des cotisations correspondantes">
          <x14:formula1>
            <xm:f>Feuil2!$A$5:$A$7</xm:f>
          </x14:formula1>
          <xm:sqref>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7"/>
  <sheetViews>
    <sheetView workbookViewId="0">
      <selection activeCell="H3" sqref="H3"/>
    </sheetView>
  </sheetViews>
  <sheetFormatPr baseColWidth="10" defaultRowHeight="14.4" x14ac:dyDescent="0.3"/>
  <cols>
    <col min="3" max="4" width="18.6640625" customWidth="1"/>
    <col min="5" max="5" width="15.44140625" bestFit="1" customWidth="1"/>
  </cols>
  <sheetData>
    <row r="1" spans="1:8" x14ac:dyDescent="0.25">
      <c r="A1">
        <v>71</v>
      </c>
      <c r="C1" s="6">
        <f>EOMONTH(Feuil1!E26,0)</f>
        <v>31</v>
      </c>
      <c r="D1" s="6">
        <f>Feuil1!E26</f>
        <v>0</v>
      </c>
    </row>
    <row r="2" spans="1:8" x14ac:dyDescent="0.25">
      <c r="A2">
        <v>50</v>
      </c>
      <c r="C2" s="6">
        <f>C1</f>
        <v>31</v>
      </c>
      <c r="D2" s="4">
        <f>IF(C3=31,(C2-D1)-1,C2-D1)</f>
        <v>30</v>
      </c>
      <c r="E2" s="7">
        <f>DATE(YEAR(C2),12,31)</f>
        <v>366</v>
      </c>
      <c r="F2" s="2">
        <f>DATEDIF(D1,E2,"d")</f>
        <v>366</v>
      </c>
      <c r="G2" s="61">
        <v>33100</v>
      </c>
      <c r="H2" s="61">
        <v>82800</v>
      </c>
    </row>
    <row r="3" spans="1:8" x14ac:dyDescent="0.25">
      <c r="A3">
        <v>34</v>
      </c>
      <c r="C3" s="4">
        <f>DAY(DATE(YEAR(C2),MONTH(C2)+1,1)-1)</f>
        <v>31</v>
      </c>
      <c r="D3" s="4">
        <f>YEAR(C2)</f>
        <v>1900</v>
      </c>
      <c r="F3" s="62" t="s">
        <v>27</v>
      </c>
      <c r="G3" s="61">
        <f>(G2*F2)/365</f>
        <v>33190.684931506847</v>
      </c>
      <c r="H3" s="61">
        <f>(H2*F2)/365</f>
        <v>83026.849315068495</v>
      </c>
    </row>
    <row r="4" spans="1:8" x14ac:dyDescent="0.25">
      <c r="C4" s="4">
        <f>MONTH(C2)</f>
        <v>1</v>
      </c>
      <c r="D4" s="4">
        <f>D3</f>
        <v>1900</v>
      </c>
    </row>
    <row r="5" spans="1:8" x14ac:dyDescent="0.25">
      <c r="A5" t="s">
        <v>8</v>
      </c>
      <c r="C5" s="4">
        <f>(12-C4)*30</f>
        <v>330</v>
      </c>
      <c r="D5" s="4">
        <f>D3-1</f>
        <v>1899</v>
      </c>
    </row>
    <row r="6" spans="1:8" x14ac:dyDescent="0.25">
      <c r="A6" t="s">
        <v>9</v>
      </c>
      <c r="C6" s="4">
        <f>C5+D2</f>
        <v>360</v>
      </c>
      <c r="D6" s="4"/>
    </row>
    <row r="7" spans="1:8" x14ac:dyDescent="0.25">
      <c r="C7" s="19">
        <f>Feuil1!N20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nouveau</dc:creator>
  <cp:lastModifiedBy>eric nouveau</cp:lastModifiedBy>
  <cp:lastPrinted>2017-01-23T14:41:06Z</cp:lastPrinted>
  <dcterms:created xsi:type="dcterms:W3CDTF">2016-08-16T15:15:17Z</dcterms:created>
  <dcterms:modified xsi:type="dcterms:W3CDTF">2017-01-23T15:33:23Z</dcterms:modified>
</cp:coreProperties>
</file>